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eter\OneDrive\Dokument\Bostadsutvecklaren i Sverige AB\Bostadsutvecklaren\Projektuppslag\Villa Trend\Underlag till hemsida 20260109\"/>
    </mc:Choice>
  </mc:AlternateContent>
  <xr:revisionPtr revIDLastSave="0" documentId="13_ncr:1_{52679E49-0B9B-4418-AE83-DF1CCA522385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BoendekalkyL" sheetId="3" r:id="rId1"/>
    <sheet name="KAL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D16" i="3"/>
  <c r="E28" i="2"/>
  <c r="E34" i="2"/>
  <c r="D24" i="3" l="1"/>
  <c r="D26" i="3" s="1"/>
  <c r="D30" i="3" l="1"/>
  <c r="D29" i="3"/>
  <c r="D21" i="3"/>
  <c r="D19" i="3"/>
  <c r="D27" i="3" s="1"/>
  <c r="D22" i="3"/>
  <c r="E19" i="2"/>
  <c r="E6" i="2"/>
  <c r="D31" i="3" l="1"/>
  <c r="E37" i="2"/>
  <c r="E38" i="2" s="1"/>
  <c r="E17" i="2" l="1"/>
  <c r="E26" i="2" s="1"/>
  <c r="E4" i="2"/>
  <c r="E13" i="2" s="1"/>
  <c r="E42" i="2" l="1"/>
</calcChain>
</file>

<file path=xl/sharedStrings.xml><?xml version="1.0" encoding="utf-8"?>
<sst xmlns="http://schemas.openxmlformats.org/spreadsheetml/2006/main" count="81" uniqueCount="52">
  <si>
    <t>Inkomst</t>
  </si>
  <si>
    <t>Fasta utgifter</t>
  </si>
  <si>
    <t>Boende (hyra/bolån)</t>
  </si>
  <si>
    <t>El/värme/vatten</t>
  </si>
  <si>
    <t>Bil (leasing, försäkring, bränsle)</t>
  </si>
  <si>
    <t>Lån (studielån)</t>
  </si>
  <si>
    <t>Telefon/internet</t>
  </si>
  <si>
    <t>Rörliga utgifter</t>
  </si>
  <si>
    <t>Mat</t>
  </si>
  <si>
    <t>Transport (SL-kort)</t>
  </si>
  <si>
    <t>Kläder/fritid</t>
  </si>
  <si>
    <t>Sammanställning</t>
  </si>
  <si>
    <t>lån</t>
  </si>
  <si>
    <t>Amortering / mån</t>
  </si>
  <si>
    <t>Pris tomt</t>
  </si>
  <si>
    <t>Lagfart</t>
  </si>
  <si>
    <t xml:space="preserve">Pantbrev </t>
  </si>
  <si>
    <t>Nyckelfärdigt hus inkl schakt och grundläggningsarbeten</t>
  </si>
  <si>
    <t>OBS! Formel för skattereduktion är beräknad på att det är två personer som uppbär lön för beskattning.</t>
  </si>
  <si>
    <t>Lön efter skatt / månad</t>
  </si>
  <si>
    <t>Kvar att leva på före skattereduktion</t>
  </si>
  <si>
    <t>Kvar att leva på tillsammans / månad</t>
  </si>
  <si>
    <t>Ränta / mån</t>
  </si>
  <si>
    <t>Total månadskostnad ränta och amortering</t>
  </si>
  <si>
    <t>Skattereduktion på räntor under 100 000 kr är 30 %, över 100 000 kr är 21 %. Gäller per person.</t>
  </si>
  <si>
    <t>Skattereduktion uttaget per månad.</t>
  </si>
  <si>
    <t>Bygglovskostnad</t>
  </si>
  <si>
    <t>Total kontantinsats inkl, lagfart och pantbrev</t>
  </si>
  <si>
    <t>Kontrollansvarig enligt PBL</t>
  </si>
  <si>
    <t>Ränta för bostadslån / år</t>
  </si>
  <si>
    <t>Amortering / år</t>
  </si>
  <si>
    <t>Kontantinsats 15 % (Fr.o.m 1 aprill 2026 gäller 10 %)</t>
  </si>
  <si>
    <t>Anslutningsavgifter VA, El och Fiber</t>
  </si>
  <si>
    <t>Färdigställandegaranti</t>
  </si>
  <si>
    <t>standardgrundläggning ingår ej.</t>
  </si>
  <si>
    <t>OBS! Finplanering av tomt samt grundläggningsåtgärder utöver</t>
  </si>
  <si>
    <t>Ålder på barn</t>
  </si>
  <si>
    <t>0-1</t>
  </si>
  <si>
    <t>6-10</t>
  </si>
  <si>
    <t>11-13</t>
  </si>
  <si>
    <t>Total kostnad för barn i hushållet</t>
  </si>
  <si>
    <t>14-17</t>
  </si>
  <si>
    <t>Kostnad / månad</t>
  </si>
  <si>
    <t>1-5</t>
  </si>
  <si>
    <t>Villa/hemförsäkring (0,2% av fastighetsvärde)</t>
  </si>
  <si>
    <t>Vuxen 1</t>
  </si>
  <si>
    <t>Vuxen 2</t>
  </si>
  <si>
    <t>Barn</t>
  </si>
  <si>
    <t>Bygglovskostnad brukar finnas beskrivet i respektive kommuns bygglovstaxa</t>
  </si>
  <si>
    <t>Nyckelfärdig carport/garage inkl schakt och grundläggningsarbeten</t>
  </si>
  <si>
    <t>Pris på huset inkl tomt, entreprenad, anslutningsavgift, kontroll och färdigställandegaranti</t>
  </si>
  <si>
    <t>Anslutningsavgift för vatten brukar finnas beskrivet i respektive kommuns VA-taxa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</si>
</sst>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164" fontId="0" fillId="3" borderId="1" xfId="1" applyNumberFormat="1" applyFont="1" applyFill="1" applyBorder="1" applyProtection="1">
      <protection locked="0"/>
    </xf>
    <xf numFmtId="10" fontId="0" fillId="3" borderId="1" xfId="2" applyNumberFormat="1" applyFont="1" applyFill="1" applyBorder="1" applyProtection="1">
      <protection locked="0"/>
    </xf>
    <xf numFmtId="10" fontId="0" fillId="3" borderId="15" xfId="2" applyNumberFormat="1" applyFont="1" applyFill="1" applyBorder="1" applyProtection="1">
      <protection locked="0"/>
    </xf>
    <xf numFmtId="164" fontId="2" fillId="2" borderId="1" xfId="1" applyNumberFormat="1" applyFont="1" applyFill="1" applyBorder="1" applyProtection="1"/>
    <xf numFmtId="164" fontId="0" fillId="2" borderId="1" xfId="1" applyNumberFormat="1" applyFont="1" applyFill="1" applyBorder="1" applyProtection="1"/>
    <xf numFmtId="164" fontId="0" fillId="2" borderId="15" xfId="1" applyNumberFormat="1" applyFont="1" applyFill="1" applyBorder="1" applyProtection="1"/>
    <xf numFmtId="164" fontId="0" fillId="2" borderId="0" xfId="1" applyNumberFormat="1" applyFont="1" applyFill="1" applyBorder="1" applyProtection="1"/>
    <xf numFmtId="164" fontId="0" fillId="2" borderId="13" xfId="1" applyNumberFormat="1" applyFont="1" applyFill="1" applyBorder="1" applyProtection="1"/>
    <xf numFmtId="164" fontId="0" fillId="2" borderId="14" xfId="1" applyNumberFormat="1" applyFont="1" applyFill="1" applyBorder="1" applyProtection="1"/>
    <xf numFmtId="164" fontId="0" fillId="2" borderId="0" xfId="1" applyNumberFormat="1" applyFont="1" applyFill="1" applyBorder="1" applyAlignment="1" applyProtection="1">
      <alignment horizontal="left" vertical="top"/>
    </xf>
    <xf numFmtId="164" fontId="0" fillId="2" borderId="6" xfId="1" applyNumberFormat="1" applyFont="1" applyFill="1" applyBorder="1" applyProtection="1"/>
    <xf numFmtId="164" fontId="0" fillId="2" borderId="9" xfId="1" applyNumberFormat="1" applyFont="1" applyFill="1" applyBorder="1" applyProtection="1"/>
    <xf numFmtId="164" fontId="0" fillId="3" borderId="14" xfId="1" applyNumberFormat="1" applyFont="1" applyFill="1" applyBorder="1" applyProtection="1">
      <protection locked="0"/>
    </xf>
    <xf numFmtId="164" fontId="0" fillId="0" borderId="0" xfId="1" applyNumberFormat="1" applyFont="1" applyBorder="1" applyProtection="1">
      <protection locked="0"/>
    </xf>
    <xf numFmtId="164" fontId="0" fillId="3" borderId="9" xfId="1" applyNumberFormat="1" applyFont="1" applyFill="1" applyBorder="1" applyProtection="1">
      <protection locked="0"/>
    </xf>
    <xf numFmtId="164" fontId="0" fillId="3" borderId="12" xfId="1" applyNumberFormat="1" applyFont="1" applyFill="1" applyBorder="1" applyProtection="1">
      <protection locked="0"/>
    </xf>
    <xf numFmtId="164" fontId="0" fillId="3" borderId="4" xfId="1" applyNumberFormat="1" applyFont="1" applyFill="1" applyBorder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3" fontId="0" fillId="2" borderId="14" xfId="3" applyNumberFormat="1" applyFont="1" applyFill="1" applyBorder="1" applyAlignment="1" applyProtection="1">
      <alignment horizontal="left" vertical="top"/>
    </xf>
    <xf numFmtId="3" fontId="0" fillId="2" borderId="15" xfId="3" applyNumberFormat="1" applyFont="1" applyFill="1" applyBorder="1" applyAlignment="1" applyProtection="1">
      <alignment horizontal="left" vertical="top"/>
    </xf>
    <xf numFmtId="164" fontId="0" fillId="2" borderId="13" xfId="1" applyNumberFormat="1" applyFont="1" applyFill="1" applyBorder="1" applyAlignment="1" applyProtection="1">
      <alignment vertical="top"/>
    </xf>
    <xf numFmtId="164" fontId="3" fillId="2" borderId="1" xfId="1" applyNumberFormat="1" applyFont="1" applyFill="1" applyBorder="1" applyProtection="1"/>
    <xf numFmtId="164" fontId="0" fillId="2" borderId="12" xfId="1" applyNumberFormat="1" applyFont="1" applyFill="1" applyBorder="1" applyProtection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2" fillId="2" borderId="10" xfId="0" applyFont="1" applyFill="1" applyBorder="1"/>
    <xf numFmtId="0" fontId="0" fillId="2" borderId="11" xfId="0" applyFill="1" applyBorder="1"/>
    <xf numFmtId="0" fontId="0" fillId="2" borderId="5" xfId="0" applyFill="1" applyBorder="1" applyAlignment="1">
      <alignment horizontal="left" vertical="top"/>
    </xf>
    <xf numFmtId="0" fontId="0" fillId="2" borderId="4" xfId="0" applyFill="1" applyBorder="1"/>
    <xf numFmtId="0" fontId="0" fillId="2" borderId="6" xfId="0" applyFill="1" applyBorder="1"/>
    <xf numFmtId="0" fontId="0" fillId="2" borderId="6" xfId="0" applyFill="1" applyBorder="1" applyAlignment="1">
      <alignment horizontal="left" vertical="top"/>
    </xf>
    <xf numFmtId="0" fontId="0" fillId="2" borderId="9" xfId="0" applyFill="1" applyBorder="1"/>
    <xf numFmtId="0" fontId="0" fillId="2" borderId="1" xfId="0" applyFill="1" applyBorder="1"/>
    <xf numFmtId="0" fontId="0" fillId="2" borderId="12" xfId="0" applyFill="1" applyBorder="1"/>
    <xf numFmtId="0" fontId="0" fillId="2" borderId="14" xfId="0" applyFill="1" applyBorder="1"/>
    <xf numFmtId="0" fontId="0" fillId="2" borderId="10" xfId="0" applyFill="1" applyBorder="1"/>
    <xf numFmtId="49" fontId="0" fillId="2" borderId="5" xfId="0" applyNumberFormat="1" applyFill="1" applyBorder="1"/>
    <xf numFmtId="0" fontId="0" fillId="2" borderId="12" xfId="0" applyFill="1" applyBorder="1" applyAlignment="1">
      <alignment horizontal="left" vertical="top" wrapText="1"/>
    </xf>
    <xf numFmtId="0" fontId="3" fillId="2" borderId="10" xfId="0" applyFont="1" applyFill="1" applyBorder="1"/>
    <xf numFmtId="0" fontId="3" fillId="2" borderId="11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 applyAlignment="1">
      <alignment horizontal="left" vertical="top"/>
    </xf>
    <xf numFmtId="0" fontId="2" fillId="2" borderId="11" xfId="0" applyFont="1" applyFill="1" applyBorder="1"/>
    <xf numFmtId="0" fontId="0" fillId="2" borderId="5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</cellXfs>
  <cellStyles count="4">
    <cellStyle name="Normal" xfId="0" builtinId="0"/>
    <cellStyle name="Procent" xfId="2" builtinId="5"/>
    <cellStyle name="Tusental" xfId="1" builtinId="3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6351</xdr:colOff>
      <xdr:row>32</xdr:row>
      <xdr:rowOff>0</xdr:rowOff>
    </xdr:from>
    <xdr:ext cx="6134100" cy="2412381"/>
    <xdr:pic>
      <xdr:nvPicPr>
        <xdr:cNvPr id="2" name="Bildobjekt 1">
          <a:extLst>
            <a:ext uri="{FF2B5EF4-FFF2-40B4-BE49-F238E27FC236}">
              <a16:creationId xmlns:a16="http://schemas.microsoft.com/office/drawing/2014/main" id="{43F08988-6004-486E-BC0C-CDE7D0F71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42" b="16974"/>
        <a:stretch>
          <a:fillRect/>
        </a:stretch>
      </xdr:blipFill>
      <xdr:spPr bwMode="auto">
        <a:xfrm>
          <a:off x="215901" y="5791200"/>
          <a:ext cx="6134100" cy="241238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9891-DFB9-4C8B-B8AB-6B7752F9B03A}">
  <dimension ref="A1:E43"/>
  <sheetViews>
    <sheetView tabSelected="1" zoomScaleNormal="100" workbookViewId="0"/>
  </sheetViews>
  <sheetFormatPr defaultRowHeight="14.5" x14ac:dyDescent="0.35"/>
  <cols>
    <col min="1" max="1" width="3" style="1" customWidth="1"/>
    <col min="2" max="2" width="68.90625" style="1" customWidth="1"/>
    <col min="3" max="3" width="9" style="1" bestFit="1" customWidth="1"/>
    <col min="4" max="4" width="11" style="1" bestFit="1" customWidth="1"/>
    <col min="5" max="5" width="3" style="1" customWidth="1"/>
    <col min="6" max="16384" width="8.7265625" style="1"/>
  </cols>
  <sheetData>
    <row r="1" spans="1:5" x14ac:dyDescent="0.35">
      <c r="A1" s="25"/>
      <c r="B1" s="26"/>
      <c r="C1" s="26"/>
      <c r="D1" s="26"/>
      <c r="E1" s="34"/>
    </row>
    <row r="2" spans="1:5" x14ac:dyDescent="0.35">
      <c r="A2" s="27"/>
      <c r="B2" s="46" t="s">
        <v>14</v>
      </c>
      <c r="C2" s="26"/>
      <c r="D2" s="2">
        <v>3000000</v>
      </c>
      <c r="E2" s="35"/>
    </row>
    <row r="3" spans="1:5" x14ac:dyDescent="0.35">
      <c r="A3" s="27"/>
      <c r="B3" s="47" t="s">
        <v>17</v>
      </c>
      <c r="C3" s="28"/>
      <c r="D3" s="2">
        <v>5234000</v>
      </c>
      <c r="E3" s="35"/>
    </row>
    <row r="4" spans="1:5" x14ac:dyDescent="0.35">
      <c r="A4" s="27"/>
      <c r="B4" s="47" t="s">
        <v>49</v>
      </c>
      <c r="C4" s="28"/>
      <c r="D4" s="2"/>
      <c r="E4" s="35"/>
    </row>
    <row r="5" spans="1:5" x14ac:dyDescent="0.35">
      <c r="A5" s="27"/>
      <c r="B5" s="51" t="s">
        <v>35</v>
      </c>
      <c r="C5" s="52"/>
      <c r="D5" s="12"/>
      <c r="E5" s="35"/>
    </row>
    <row r="6" spans="1:5" x14ac:dyDescent="0.35">
      <c r="A6" s="27"/>
      <c r="B6" s="29" t="s">
        <v>34</v>
      </c>
      <c r="C6" s="30"/>
      <c r="D6" s="13"/>
      <c r="E6" s="35"/>
    </row>
    <row r="7" spans="1:5" x14ac:dyDescent="0.35">
      <c r="A7" s="27"/>
      <c r="B7" s="28"/>
      <c r="C7" s="28"/>
      <c r="D7" s="28"/>
      <c r="E7" s="35"/>
    </row>
    <row r="8" spans="1:5" x14ac:dyDescent="0.35">
      <c r="A8" s="27"/>
      <c r="B8" s="46" t="s">
        <v>32</v>
      </c>
      <c r="C8" s="26"/>
      <c r="D8" s="2">
        <v>430000</v>
      </c>
      <c r="E8" s="35"/>
    </row>
    <row r="9" spans="1:5" x14ac:dyDescent="0.35">
      <c r="A9" s="27"/>
      <c r="B9" s="29" t="s">
        <v>51</v>
      </c>
      <c r="C9" s="30"/>
      <c r="D9" s="37"/>
      <c r="E9" s="35"/>
    </row>
    <row r="10" spans="1:5" x14ac:dyDescent="0.35">
      <c r="A10" s="27"/>
      <c r="B10" s="46" t="s">
        <v>26</v>
      </c>
      <c r="C10" s="26"/>
      <c r="D10" s="2">
        <v>50000</v>
      </c>
      <c r="E10" s="35"/>
    </row>
    <row r="11" spans="1:5" x14ac:dyDescent="0.35">
      <c r="A11" s="27"/>
      <c r="B11" s="29" t="s">
        <v>48</v>
      </c>
      <c r="C11" s="30"/>
      <c r="D11" s="37"/>
      <c r="E11" s="35"/>
    </row>
    <row r="12" spans="1:5" x14ac:dyDescent="0.35">
      <c r="A12" s="27"/>
      <c r="B12" s="28"/>
      <c r="C12" s="28"/>
      <c r="D12" s="28"/>
      <c r="E12" s="35"/>
    </row>
    <row r="13" spans="1:5" x14ac:dyDescent="0.35">
      <c r="A13" s="27"/>
      <c r="B13" s="31" t="s">
        <v>28</v>
      </c>
      <c r="C13" s="32"/>
      <c r="D13" s="2">
        <v>20000</v>
      </c>
      <c r="E13" s="35"/>
    </row>
    <row r="14" spans="1:5" x14ac:dyDescent="0.35">
      <c r="A14" s="27"/>
      <c r="B14" s="31" t="s">
        <v>33</v>
      </c>
      <c r="C14" s="32"/>
      <c r="D14" s="2">
        <v>11500</v>
      </c>
      <c r="E14" s="35"/>
    </row>
    <row r="15" spans="1:5" x14ac:dyDescent="0.35">
      <c r="A15" s="27"/>
      <c r="B15" s="28"/>
      <c r="C15" s="28"/>
      <c r="D15" s="8"/>
      <c r="E15" s="35"/>
    </row>
    <row r="16" spans="1:5" x14ac:dyDescent="0.35">
      <c r="A16" s="27"/>
      <c r="B16" s="31" t="s">
        <v>50</v>
      </c>
      <c r="C16" s="32"/>
      <c r="D16" s="5">
        <f>D2+D3+D4+D8+D10+D13+D14</f>
        <v>8745500</v>
      </c>
      <c r="E16" s="35"/>
    </row>
    <row r="17" spans="1:5" x14ac:dyDescent="0.35">
      <c r="A17" s="27"/>
      <c r="B17" s="28"/>
      <c r="C17" s="28"/>
      <c r="D17" s="28"/>
      <c r="E17" s="35"/>
    </row>
    <row r="18" spans="1:5" x14ac:dyDescent="0.35">
      <c r="A18" s="27"/>
      <c r="B18" s="31" t="s">
        <v>15</v>
      </c>
      <c r="C18" s="3">
        <v>1.4999999999999999E-2</v>
      </c>
      <c r="D18" s="6">
        <f>D2*C18</f>
        <v>45000</v>
      </c>
      <c r="E18" s="35"/>
    </row>
    <row r="19" spans="1:5" x14ac:dyDescent="0.35">
      <c r="A19" s="27"/>
      <c r="B19" s="48" t="s">
        <v>16</v>
      </c>
      <c r="C19" s="4">
        <v>0.02</v>
      </c>
      <c r="D19" s="7">
        <f>D26*C19</f>
        <v>122437</v>
      </c>
      <c r="E19" s="35"/>
    </row>
    <row r="20" spans="1:5" x14ac:dyDescent="0.35">
      <c r="A20" s="27"/>
      <c r="B20" s="28"/>
      <c r="C20" s="28"/>
      <c r="D20" s="28"/>
      <c r="E20" s="35"/>
    </row>
    <row r="21" spans="1:5" x14ac:dyDescent="0.35">
      <c r="A21" s="27"/>
      <c r="B21" s="31" t="s">
        <v>29</v>
      </c>
      <c r="C21" s="3">
        <v>2.6499999999999999E-2</v>
      </c>
      <c r="D21" s="6">
        <f>C21*D26</f>
        <v>162229.02499999999</v>
      </c>
      <c r="E21" s="35"/>
    </row>
    <row r="22" spans="1:5" x14ac:dyDescent="0.35">
      <c r="A22" s="27"/>
      <c r="B22" s="48" t="s">
        <v>30</v>
      </c>
      <c r="C22" s="4">
        <v>0.01</v>
      </c>
      <c r="D22" s="7">
        <f>C22*D26</f>
        <v>61218.5</v>
      </c>
      <c r="E22" s="35"/>
    </row>
    <row r="23" spans="1:5" x14ac:dyDescent="0.35">
      <c r="A23" s="27"/>
      <c r="B23" s="28"/>
      <c r="C23" s="28"/>
      <c r="D23" s="28"/>
      <c r="E23" s="35"/>
    </row>
    <row r="24" spans="1:5" x14ac:dyDescent="0.35">
      <c r="A24" s="27"/>
      <c r="B24" s="31" t="s">
        <v>31</v>
      </c>
      <c r="C24" s="3">
        <v>0.3</v>
      </c>
      <c r="D24" s="6">
        <f>D16*C24</f>
        <v>2623650</v>
      </c>
      <c r="E24" s="35"/>
    </row>
    <row r="25" spans="1:5" x14ac:dyDescent="0.35">
      <c r="A25" s="27"/>
      <c r="B25" s="28"/>
      <c r="C25" s="28"/>
      <c r="D25" s="28"/>
      <c r="E25" s="35"/>
    </row>
    <row r="26" spans="1:5" x14ac:dyDescent="0.35">
      <c r="A26" s="27"/>
      <c r="B26" s="31" t="s">
        <v>12</v>
      </c>
      <c r="C26" s="32"/>
      <c r="D26" s="5">
        <f>D16-D24</f>
        <v>6121850</v>
      </c>
      <c r="E26" s="35"/>
    </row>
    <row r="27" spans="1:5" x14ac:dyDescent="0.35">
      <c r="A27" s="27"/>
      <c r="B27" s="31" t="s">
        <v>27</v>
      </c>
      <c r="C27" s="50"/>
      <c r="D27" s="5">
        <f>D24+D18+D19</f>
        <v>2791087</v>
      </c>
      <c r="E27" s="35"/>
    </row>
    <row r="28" spans="1:5" x14ac:dyDescent="0.35">
      <c r="A28" s="27"/>
      <c r="B28" s="28"/>
      <c r="C28" s="28"/>
      <c r="D28" s="8"/>
      <c r="E28" s="35"/>
    </row>
    <row r="29" spans="1:5" x14ac:dyDescent="0.35">
      <c r="A29" s="27"/>
      <c r="B29" s="25" t="s">
        <v>22</v>
      </c>
      <c r="C29" s="26"/>
      <c r="D29" s="9">
        <f>(D26*C21)/12</f>
        <v>13519.085416666667</v>
      </c>
      <c r="E29" s="35"/>
    </row>
    <row r="30" spans="1:5" x14ac:dyDescent="0.35">
      <c r="A30" s="27"/>
      <c r="B30" s="27" t="s">
        <v>13</v>
      </c>
      <c r="C30" s="28"/>
      <c r="D30" s="10">
        <f>(D26*C22)/12</f>
        <v>5101.541666666667</v>
      </c>
      <c r="E30" s="35"/>
    </row>
    <row r="31" spans="1:5" x14ac:dyDescent="0.35">
      <c r="A31" s="27"/>
      <c r="B31" s="31" t="s">
        <v>23</v>
      </c>
      <c r="C31" s="50"/>
      <c r="D31" s="5">
        <f>SUM(D29+D30)</f>
        <v>18620.627083333333</v>
      </c>
      <c r="E31" s="35"/>
    </row>
    <row r="32" spans="1:5" ht="30.5" customHeight="1" x14ac:dyDescent="0.35">
      <c r="A32" s="27"/>
      <c r="B32" s="28"/>
      <c r="C32" s="28"/>
      <c r="D32" s="8"/>
      <c r="E32" s="35"/>
    </row>
    <row r="33" spans="1:5" x14ac:dyDescent="0.35">
      <c r="A33" s="27"/>
      <c r="B33" s="28"/>
      <c r="C33" s="28"/>
      <c r="D33" s="8"/>
      <c r="E33" s="35"/>
    </row>
    <row r="34" spans="1:5" x14ac:dyDescent="0.35">
      <c r="A34" s="27"/>
      <c r="B34" s="28"/>
      <c r="C34" s="28"/>
      <c r="D34" s="8"/>
      <c r="E34" s="35"/>
    </row>
    <row r="35" spans="1:5" x14ac:dyDescent="0.35">
      <c r="A35" s="27"/>
      <c r="B35" s="28"/>
      <c r="C35" s="28"/>
      <c r="D35" s="8"/>
      <c r="E35" s="35"/>
    </row>
    <row r="36" spans="1:5" x14ac:dyDescent="0.35">
      <c r="A36" s="27"/>
      <c r="B36" s="28"/>
      <c r="C36" s="28"/>
      <c r="D36" s="28"/>
      <c r="E36" s="35"/>
    </row>
    <row r="37" spans="1:5" x14ac:dyDescent="0.35">
      <c r="A37" s="27"/>
      <c r="B37" s="28"/>
      <c r="C37" s="28"/>
      <c r="D37" s="8"/>
      <c r="E37" s="35"/>
    </row>
    <row r="38" spans="1:5" x14ac:dyDescent="0.35">
      <c r="A38" s="27"/>
      <c r="B38" s="28"/>
      <c r="C38" s="28"/>
      <c r="D38" s="8"/>
      <c r="E38" s="35"/>
    </row>
    <row r="39" spans="1:5" x14ac:dyDescent="0.35">
      <c r="A39" s="33"/>
      <c r="B39" s="49"/>
      <c r="C39" s="49"/>
      <c r="D39" s="11"/>
      <c r="E39" s="36"/>
    </row>
    <row r="40" spans="1:5" x14ac:dyDescent="0.35">
      <c r="A40" s="27"/>
      <c r="B40" s="28"/>
      <c r="C40" s="28"/>
      <c r="D40" s="8"/>
      <c r="E40" s="35"/>
    </row>
    <row r="41" spans="1:5" x14ac:dyDescent="0.35">
      <c r="A41" s="27"/>
      <c r="B41" s="28"/>
      <c r="C41" s="28"/>
      <c r="D41" s="8"/>
      <c r="E41" s="35"/>
    </row>
    <row r="42" spans="1:5" x14ac:dyDescent="0.35">
      <c r="A42" s="27"/>
      <c r="B42" s="28"/>
      <c r="C42" s="28"/>
      <c r="D42" s="28"/>
      <c r="E42" s="35"/>
    </row>
    <row r="43" spans="1:5" ht="63.5" customHeight="1" x14ac:dyDescent="0.35">
      <c r="A43" s="29"/>
      <c r="B43" s="30"/>
      <c r="C43" s="30"/>
      <c r="D43" s="30"/>
      <c r="E43" s="37"/>
    </row>
  </sheetData>
  <mergeCells count="1">
    <mergeCell ref="B5:C5"/>
  </mergeCells>
  <pageMargins left="0.23622047244094491" right="0.23622047244094491" top="0.74803149606299213" bottom="0.74803149606299213" header="0.31496062992125984" footer="0.31496062992125984"/>
  <pageSetup paperSize="9" scale="104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9151A-4A32-44CB-B79B-52B6DB623B64}">
  <dimension ref="A1:Q43"/>
  <sheetViews>
    <sheetView workbookViewId="0">
      <selection activeCell="D49" sqref="D49"/>
    </sheetView>
  </sheetViews>
  <sheetFormatPr defaultRowHeight="14.5" x14ac:dyDescent="0.35"/>
  <cols>
    <col min="1" max="1" width="3.08984375" style="1" customWidth="1"/>
    <col min="2" max="2" width="8.7265625" style="1"/>
    <col min="3" max="3" width="15.54296875" style="1" bestFit="1" customWidth="1"/>
    <col min="4" max="4" width="51.7265625" style="1" customWidth="1"/>
    <col min="5" max="5" width="11.81640625" style="1" bestFit="1" customWidth="1"/>
    <col min="6" max="6" width="3.36328125" style="1" customWidth="1"/>
    <col min="7" max="7" width="70.453125" style="1" customWidth="1"/>
    <col min="8" max="8" width="6.81640625" style="1" bestFit="1" customWidth="1"/>
    <col min="9" max="9" width="11" style="1" bestFit="1" customWidth="1"/>
    <col min="10" max="10" width="3.81640625" style="1" customWidth="1"/>
    <col min="11" max="16384" width="8.7265625" style="1"/>
  </cols>
  <sheetData>
    <row r="1" spans="1:6" x14ac:dyDescent="0.35">
      <c r="A1" s="25"/>
      <c r="B1" s="26"/>
      <c r="C1" s="26"/>
      <c r="D1" s="26"/>
      <c r="E1" s="26"/>
      <c r="F1" s="34"/>
    </row>
    <row r="2" spans="1:6" x14ac:dyDescent="0.35">
      <c r="A2" s="27"/>
      <c r="B2" s="31" t="s">
        <v>45</v>
      </c>
      <c r="C2" s="38" t="s">
        <v>0</v>
      </c>
      <c r="D2" s="39" t="s">
        <v>19</v>
      </c>
      <c r="E2" s="2">
        <v>35000</v>
      </c>
      <c r="F2" s="35"/>
    </row>
    <row r="3" spans="1:6" x14ac:dyDescent="0.35">
      <c r="A3" s="27"/>
      <c r="B3" s="27"/>
      <c r="C3" s="40"/>
      <c r="D3" s="28"/>
      <c r="E3" s="10"/>
      <c r="F3" s="35"/>
    </row>
    <row r="4" spans="1:6" x14ac:dyDescent="0.35">
      <c r="A4" s="27"/>
      <c r="B4" s="27"/>
      <c r="C4" s="40" t="s">
        <v>1</v>
      </c>
      <c r="D4" s="28" t="s">
        <v>2</v>
      </c>
      <c r="E4" s="10">
        <f>BoendekalkyL!D31/2</f>
        <v>9310.3135416666664</v>
      </c>
      <c r="F4" s="35"/>
    </row>
    <row r="5" spans="1:6" ht="13.5" customHeight="1" x14ac:dyDescent="0.35">
      <c r="A5" s="27"/>
      <c r="B5" s="27"/>
      <c r="C5" s="40" t="s">
        <v>1</v>
      </c>
      <c r="D5" s="28" t="s">
        <v>3</v>
      </c>
      <c r="E5" s="2">
        <v>2500</v>
      </c>
      <c r="F5" s="35"/>
    </row>
    <row r="6" spans="1:6" x14ac:dyDescent="0.35">
      <c r="A6" s="27"/>
      <c r="B6" s="27"/>
      <c r="C6" s="40" t="s">
        <v>1</v>
      </c>
      <c r="D6" s="28" t="s">
        <v>44</v>
      </c>
      <c r="E6" s="6">
        <f>((BoendekalkyL!D16*0.002)/2)/12</f>
        <v>728.79166666666663</v>
      </c>
      <c r="F6" s="35"/>
    </row>
    <row r="7" spans="1:6" x14ac:dyDescent="0.35">
      <c r="A7" s="27"/>
      <c r="B7" s="27"/>
      <c r="C7" s="40" t="s">
        <v>1</v>
      </c>
      <c r="D7" s="28" t="s">
        <v>4</v>
      </c>
      <c r="E7" s="14">
        <v>8000</v>
      </c>
      <c r="F7" s="35"/>
    </row>
    <row r="8" spans="1:6" x14ac:dyDescent="0.35">
      <c r="A8" s="27"/>
      <c r="B8" s="27"/>
      <c r="C8" s="40" t="s">
        <v>1</v>
      </c>
      <c r="D8" s="28" t="s">
        <v>5</v>
      </c>
      <c r="E8" s="2">
        <v>1000</v>
      </c>
      <c r="F8" s="35"/>
    </row>
    <row r="9" spans="1:6" x14ac:dyDescent="0.35">
      <c r="A9" s="27"/>
      <c r="B9" s="27"/>
      <c r="C9" s="40" t="s">
        <v>1</v>
      </c>
      <c r="D9" s="28" t="s">
        <v>6</v>
      </c>
      <c r="E9" s="2">
        <v>700</v>
      </c>
      <c r="F9" s="35"/>
    </row>
    <row r="10" spans="1:6" x14ac:dyDescent="0.35">
      <c r="A10" s="27"/>
      <c r="B10" s="27"/>
      <c r="C10" s="40" t="s">
        <v>7</v>
      </c>
      <c r="D10" s="28" t="s">
        <v>8</v>
      </c>
      <c r="E10" s="14">
        <v>5500</v>
      </c>
      <c r="F10" s="35"/>
    </row>
    <row r="11" spans="1:6" x14ac:dyDescent="0.35">
      <c r="A11" s="27"/>
      <c r="B11" s="27"/>
      <c r="C11" s="40" t="s">
        <v>7</v>
      </c>
      <c r="D11" s="28" t="s">
        <v>9</v>
      </c>
      <c r="E11" s="2"/>
      <c r="F11" s="35"/>
    </row>
    <row r="12" spans="1:6" x14ac:dyDescent="0.35">
      <c r="A12" s="27"/>
      <c r="B12" s="27"/>
      <c r="C12" s="40" t="s">
        <v>7</v>
      </c>
      <c r="D12" s="28" t="s">
        <v>10</v>
      </c>
      <c r="E12" s="14">
        <v>2000</v>
      </c>
      <c r="F12" s="35"/>
    </row>
    <row r="13" spans="1:6" x14ac:dyDescent="0.35">
      <c r="A13" s="27"/>
      <c r="B13" s="41"/>
      <c r="C13" s="38" t="s">
        <v>11</v>
      </c>
      <c r="D13" s="32" t="s">
        <v>20</v>
      </c>
      <c r="E13" s="6">
        <f>E2-SUM(E4:E12)</f>
        <v>5260.8947916666657</v>
      </c>
      <c r="F13" s="35"/>
    </row>
    <row r="14" spans="1:6" x14ac:dyDescent="0.35">
      <c r="A14" s="27"/>
      <c r="B14" s="28"/>
      <c r="C14" s="28"/>
      <c r="D14" s="28"/>
      <c r="E14" s="8"/>
      <c r="F14" s="35"/>
    </row>
    <row r="15" spans="1:6" x14ac:dyDescent="0.35">
      <c r="A15" s="27"/>
      <c r="B15" s="31" t="s">
        <v>46</v>
      </c>
      <c r="C15" s="38" t="s">
        <v>0</v>
      </c>
      <c r="D15" s="32" t="s">
        <v>19</v>
      </c>
      <c r="E15" s="2">
        <v>35000</v>
      </c>
      <c r="F15" s="35"/>
    </row>
    <row r="16" spans="1:6" x14ac:dyDescent="0.35">
      <c r="A16" s="27"/>
      <c r="B16" s="27"/>
      <c r="C16" s="40"/>
      <c r="D16" s="28"/>
      <c r="E16" s="10"/>
      <c r="F16" s="35"/>
    </row>
    <row r="17" spans="1:17" x14ac:dyDescent="0.35">
      <c r="A17" s="27"/>
      <c r="B17" s="27"/>
      <c r="C17" s="40" t="s">
        <v>1</v>
      </c>
      <c r="D17" s="28" t="s">
        <v>2</v>
      </c>
      <c r="E17" s="10">
        <f>BoendekalkyL!D31/2</f>
        <v>9310.3135416666664</v>
      </c>
      <c r="F17" s="35"/>
    </row>
    <row r="18" spans="1:17" x14ac:dyDescent="0.35">
      <c r="A18" s="27"/>
      <c r="B18" s="27"/>
      <c r="C18" s="40" t="s">
        <v>1</v>
      </c>
      <c r="D18" s="28" t="s">
        <v>3</v>
      </c>
      <c r="E18" s="2">
        <v>2500</v>
      </c>
      <c r="F18" s="35"/>
    </row>
    <row r="19" spans="1:17" x14ac:dyDescent="0.35">
      <c r="A19" s="27"/>
      <c r="B19" s="27"/>
      <c r="C19" s="40" t="s">
        <v>1</v>
      </c>
      <c r="D19" s="28" t="s">
        <v>44</v>
      </c>
      <c r="E19" s="6">
        <f>((BoendekalkyL!D16*0.002)/2)/12</f>
        <v>728.79166666666663</v>
      </c>
      <c r="F19" s="35"/>
      <c r="Q19" s="15"/>
    </row>
    <row r="20" spans="1:17" x14ac:dyDescent="0.35">
      <c r="A20" s="27"/>
      <c r="B20" s="27"/>
      <c r="C20" s="40" t="s">
        <v>1</v>
      </c>
      <c r="D20" s="28" t="s">
        <v>4</v>
      </c>
      <c r="E20" s="14">
        <v>0</v>
      </c>
      <c r="F20" s="35"/>
      <c r="Q20" s="15"/>
    </row>
    <row r="21" spans="1:17" x14ac:dyDescent="0.35">
      <c r="A21" s="27"/>
      <c r="B21" s="27"/>
      <c r="C21" s="40" t="s">
        <v>1</v>
      </c>
      <c r="D21" s="28" t="s">
        <v>5</v>
      </c>
      <c r="E21" s="2">
        <v>1000</v>
      </c>
      <c r="F21" s="35"/>
    </row>
    <row r="22" spans="1:17" x14ac:dyDescent="0.35">
      <c r="A22" s="27"/>
      <c r="B22" s="27"/>
      <c r="C22" s="40" t="s">
        <v>1</v>
      </c>
      <c r="D22" s="28" t="s">
        <v>6</v>
      </c>
      <c r="E22" s="14">
        <v>700</v>
      </c>
      <c r="F22" s="35"/>
    </row>
    <row r="23" spans="1:17" x14ac:dyDescent="0.35">
      <c r="A23" s="27"/>
      <c r="B23" s="27"/>
      <c r="C23" s="40" t="s">
        <v>7</v>
      </c>
      <c r="D23" s="28" t="s">
        <v>8</v>
      </c>
      <c r="E23" s="2">
        <v>5500</v>
      </c>
      <c r="F23" s="35"/>
    </row>
    <row r="24" spans="1:17" x14ac:dyDescent="0.35">
      <c r="A24" s="27"/>
      <c r="B24" s="27"/>
      <c r="C24" s="40" t="s">
        <v>7</v>
      </c>
      <c r="D24" s="28" t="s">
        <v>9</v>
      </c>
      <c r="E24" s="2">
        <v>1060</v>
      </c>
      <c r="F24" s="35"/>
    </row>
    <row r="25" spans="1:17" x14ac:dyDescent="0.35">
      <c r="A25" s="27"/>
      <c r="B25" s="27"/>
      <c r="C25" s="40" t="s">
        <v>7</v>
      </c>
      <c r="D25" s="28" t="s">
        <v>10</v>
      </c>
      <c r="E25" s="14">
        <v>2000</v>
      </c>
      <c r="F25" s="35"/>
    </row>
    <row r="26" spans="1:17" x14ac:dyDescent="0.35">
      <c r="A26" s="27"/>
      <c r="B26" s="41"/>
      <c r="C26" s="38" t="s">
        <v>11</v>
      </c>
      <c r="D26" s="32" t="s">
        <v>20</v>
      </c>
      <c r="E26" s="6">
        <f>E15-SUM(E17:E25)</f>
        <v>12200.894791666666</v>
      </c>
      <c r="F26" s="35"/>
    </row>
    <row r="27" spans="1:17" x14ac:dyDescent="0.35">
      <c r="A27" s="27"/>
      <c r="B27" s="28"/>
      <c r="C27" s="28"/>
      <c r="D27" s="28"/>
      <c r="E27" s="8"/>
      <c r="F27" s="35"/>
    </row>
    <row r="28" spans="1:17" x14ac:dyDescent="0.35">
      <c r="A28" s="27"/>
      <c r="B28" s="31" t="s">
        <v>47</v>
      </c>
      <c r="C28" s="41" t="s">
        <v>36</v>
      </c>
      <c r="D28" s="38" t="s">
        <v>42</v>
      </c>
      <c r="E28" s="24">
        <f>SUM(E29:E33)</f>
        <v>2</v>
      </c>
      <c r="F28" s="35"/>
    </row>
    <row r="29" spans="1:17" x14ac:dyDescent="0.35">
      <c r="A29" s="27"/>
      <c r="B29" s="27"/>
      <c r="C29" s="27" t="s">
        <v>37</v>
      </c>
      <c r="D29" s="20">
        <v>4500</v>
      </c>
      <c r="E29" s="16"/>
      <c r="F29" s="35"/>
    </row>
    <row r="30" spans="1:17" x14ac:dyDescent="0.35">
      <c r="A30" s="27"/>
      <c r="B30" s="42"/>
      <c r="C30" s="42" t="s">
        <v>43</v>
      </c>
      <c r="D30" s="20">
        <v>5000</v>
      </c>
      <c r="E30" s="17">
        <v>1</v>
      </c>
      <c r="F30" s="35"/>
    </row>
    <row r="31" spans="1:17" x14ac:dyDescent="0.35">
      <c r="A31" s="27"/>
      <c r="B31" s="42"/>
      <c r="C31" s="42" t="s">
        <v>38</v>
      </c>
      <c r="D31" s="20">
        <v>6500</v>
      </c>
      <c r="E31" s="17">
        <v>1</v>
      </c>
      <c r="F31" s="35"/>
    </row>
    <row r="32" spans="1:17" x14ac:dyDescent="0.35">
      <c r="A32" s="27"/>
      <c r="B32" s="42"/>
      <c r="C32" s="42" t="s">
        <v>39</v>
      </c>
      <c r="D32" s="20">
        <v>7500</v>
      </c>
      <c r="E32" s="17"/>
      <c r="F32" s="35"/>
    </row>
    <row r="33" spans="1:6" x14ac:dyDescent="0.35">
      <c r="A33" s="27"/>
      <c r="B33" s="42"/>
      <c r="C33" s="42" t="s">
        <v>41</v>
      </c>
      <c r="D33" s="21">
        <v>8500</v>
      </c>
      <c r="E33" s="18"/>
      <c r="F33" s="35"/>
    </row>
    <row r="34" spans="1:6" x14ac:dyDescent="0.35">
      <c r="A34" s="27"/>
      <c r="B34" s="41" t="s">
        <v>40</v>
      </c>
      <c r="C34" s="32"/>
      <c r="D34" s="32"/>
      <c r="E34" s="6">
        <f>E29*D29+E30*D30+E31*D31+E32*D32+E33*D33</f>
        <v>11500</v>
      </c>
      <c r="F34" s="35"/>
    </row>
    <row r="35" spans="1:6" x14ac:dyDescent="0.35">
      <c r="A35" s="27"/>
      <c r="B35" s="28"/>
      <c r="C35" s="28"/>
      <c r="D35" s="28"/>
      <c r="E35" s="28"/>
      <c r="F35" s="35"/>
    </row>
    <row r="36" spans="1:6" x14ac:dyDescent="0.35">
      <c r="A36" s="27"/>
      <c r="B36" s="28"/>
      <c r="C36" s="28"/>
      <c r="D36" s="28"/>
      <c r="E36" s="8"/>
      <c r="F36" s="35"/>
    </row>
    <row r="37" spans="1:6" ht="29.5" customHeight="1" x14ac:dyDescent="0.35">
      <c r="A37" s="27"/>
      <c r="B37" s="53" t="s">
        <v>24</v>
      </c>
      <c r="C37" s="54"/>
      <c r="D37" s="55"/>
      <c r="E37" s="22">
        <f>IF(OR((BoendekalkyL!D29*12)="",(BoendekalkyL!D29*12)*(BoendekalkyL!D29*12)&lt;=0),0,MIN((BoendekalkyL!D29*12),200000)*0.3+MAX((BoendekalkyL!D29*12)-200000,0)*0.21)</f>
        <v>48668.707499999997</v>
      </c>
      <c r="F37" s="35"/>
    </row>
    <row r="38" spans="1:6" ht="16" customHeight="1" x14ac:dyDescent="0.35">
      <c r="A38" s="27"/>
      <c r="B38" s="41" t="s">
        <v>25</v>
      </c>
      <c r="C38" s="32"/>
      <c r="D38" s="32"/>
      <c r="E38" s="6">
        <f>E37/12</f>
        <v>4055.7256249999996</v>
      </c>
      <c r="F38" s="35"/>
    </row>
    <row r="39" spans="1:6" s="19" customFormat="1" ht="32" customHeight="1" x14ac:dyDescent="0.35">
      <c r="A39" s="33"/>
      <c r="B39" s="53" t="s">
        <v>18</v>
      </c>
      <c r="C39" s="54"/>
      <c r="D39" s="54"/>
      <c r="E39" s="43"/>
      <c r="F39" s="36"/>
    </row>
    <row r="40" spans="1:6" x14ac:dyDescent="0.35">
      <c r="A40" s="27"/>
      <c r="B40" s="28"/>
      <c r="C40" s="28"/>
      <c r="D40" s="28"/>
      <c r="E40" s="28"/>
      <c r="F40" s="35"/>
    </row>
    <row r="41" spans="1:6" ht="21.5" customHeight="1" x14ac:dyDescent="0.35">
      <c r="A41" s="27"/>
      <c r="B41" s="28"/>
      <c r="C41" s="28"/>
      <c r="D41" s="28"/>
      <c r="E41" s="8"/>
      <c r="F41" s="35"/>
    </row>
    <row r="42" spans="1:6" ht="24.5" customHeight="1" x14ac:dyDescent="0.55000000000000004">
      <c r="A42" s="27"/>
      <c r="B42" s="44" t="s">
        <v>21</v>
      </c>
      <c r="C42" s="45"/>
      <c r="D42" s="45"/>
      <c r="E42" s="23">
        <f>E13+E26+E38-E34</f>
        <v>10017.515208333331</v>
      </c>
      <c r="F42" s="35"/>
    </row>
    <row r="43" spans="1:6" ht="26" customHeight="1" x14ac:dyDescent="0.35">
      <c r="A43" s="29"/>
      <c r="B43" s="30"/>
      <c r="C43" s="30"/>
      <c r="D43" s="30"/>
      <c r="E43" s="30"/>
      <c r="F43" s="37"/>
    </row>
  </sheetData>
  <sheetProtection algorithmName="SHA-512" hashValue="Ih1OrIq87pXqufWSiNgfHgCHEOe0Jt2nfmShh/gABR4ADGW9Z78pstIdk4EjRJI9gPvbrdHIzufxoUFtXHmZjw==" saltValue="KPBHB9Z+x2DQ6RJmnL7Grw==" spinCount="100000" sheet="1" objects="1" scenarios="1"/>
  <mergeCells count="2">
    <mergeCell ref="B39:D39"/>
    <mergeCell ref="B37:D37"/>
  </mergeCells>
  <pageMargins left="0.23622047244094491" right="0.23622047244094491" top="0.74803149606299213" bottom="0.74803149606299213" header="0.31496062992125984" footer="0.31496062992125984"/>
  <pageSetup paperSize="9" scale="10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BoendekalkyL</vt:lpstr>
      <vt:lpstr>KALP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Peter Nilsson</cp:lastModifiedBy>
  <cp:lastPrinted>2026-02-11T09:04:44Z</cp:lastPrinted>
  <dcterms:created xsi:type="dcterms:W3CDTF">2025-12-04T09:52:17Z</dcterms:created>
  <dcterms:modified xsi:type="dcterms:W3CDTF">2026-02-11T13:11:28Z</dcterms:modified>
</cp:coreProperties>
</file>